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hltman.WI\Documents\Cover Crops\"/>
    </mc:Choice>
  </mc:AlternateContent>
  <bookViews>
    <workbookView xWindow="240" yWindow="140" windowWidth="14880" windowHeight="77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21" i="1" l="1"/>
  <c r="E21" i="1"/>
  <c r="I19" i="1"/>
  <c r="E19" i="1"/>
  <c r="I17" i="1"/>
  <c r="E32" i="1"/>
  <c r="E40" i="1" s="1"/>
  <c r="I32" i="1"/>
  <c r="I40" i="1" s="1"/>
  <c r="I30" i="1"/>
  <c r="E17" i="1"/>
  <c r="I26" i="1"/>
  <c r="E26" i="1"/>
  <c r="I13" i="1"/>
  <c r="E13" i="1"/>
  <c r="I47" i="1" s="1"/>
  <c r="I22" i="1" l="1"/>
  <c r="I28" i="1" s="1"/>
  <c r="E22" i="1"/>
  <c r="E28" i="1" s="1"/>
  <c r="E48" i="1"/>
  <c r="G43" i="1" l="1"/>
  <c r="I35" i="1"/>
  <c r="E34" i="1"/>
  <c r="E35" i="1"/>
  <c r="I34" i="1"/>
  <c r="E36" i="1" l="1"/>
  <c r="C45" i="1"/>
</calcChain>
</file>

<file path=xl/sharedStrings.xml><?xml version="1.0" encoding="utf-8"?>
<sst xmlns="http://schemas.openxmlformats.org/spreadsheetml/2006/main" count="65" uniqueCount="54">
  <si>
    <t xml:space="preserve">         (Ideal is 75 to 85K seeds / ACRE)</t>
  </si>
  <si>
    <t>COST / BAG</t>
  </si>
  <si>
    <t>PLANTING RATE</t>
  </si>
  <si>
    <t>Seed Cost / ACRE</t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</si>
  <si>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1.25# actual N/day required</t>
    </r>
  </si>
  <si>
    <t>Nutrient Cost / ACRE</t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</si>
  <si>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Average = 14" water needed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</si>
  <si>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Average = 22.5" water needed</t>
    </r>
  </si>
  <si>
    <t>Irrigation Cost / ACRE</t>
  </si>
  <si>
    <t xml:space="preserve"> </t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</si>
  <si>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Days to soft dough =</t>
    </r>
  </si>
  <si>
    <t xml:space="preserve">COST TOTALS </t>
  </si>
  <si>
    <t>Comparing Costs of Forage Sorghums to Corn Silage</t>
  </si>
  <si>
    <t>AS FED Tons / ACRE</t>
  </si>
  <si>
    <r>
      <t>DM Tons / ACRE</t>
    </r>
    <r>
      <rPr>
        <b/>
        <sz val="9"/>
        <color theme="1"/>
        <rFont val="Calibri"/>
        <family val="2"/>
        <scheme val="minor"/>
      </rPr>
      <t xml:space="preserve"> (65% moisture)</t>
    </r>
  </si>
  <si>
    <t>AS FED Tons / ACRE GOAL</t>
  </si>
  <si>
    <t>COST / TON (AS FED)</t>
  </si>
  <si>
    <t>COST / TON (DM)</t>
  </si>
  <si>
    <t xml:space="preserve">         (FS tonnage range = 80 to 110% of CS tonnage yield)</t>
  </si>
  <si>
    <t xml:space="preserve"> DM tons of FS could be produced with the same costs of (1) DM ton of CS</t>
  </si>
  <si>
    <t xml:space="preserve"> acres of FS</t>
  </si>
  <si>
    <t>Forage Sorghum FS (1-time cut)</t>
  </si>
  <si>
    <t>Corn Silage CS</t>
  </si>
  <si>
    <r>
      <t xml:space="preserve">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</rPr>
      <t xml:space="preserve">→ </t>
    </r>
    <r>
      <rPr>
        <b/>
        <sz val="14"/>
        <color theme="1"/>
        <rFont val="Calibri"/>
        <family val="2"/>
      </rPr>
      <t>as a % of CS cost / ton =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</si>
  <si>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3.5# P2O5/ton goal removed</t>
    </r>
    <r>
      <rPr>
        <b/>
        <sz val="9"/>
        <color theme="1"/>
        <rFont val="Calibri"/>
        <family val="2"/>
      </rPr>
      <t>¹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</si>
  <si>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10# K2O/ton goal removed</t>
    </r>
    <r>
      <rPr>
        <b/>
        <sz val="9"/>
        <color theme="1"/>
        <rFont val="Calibri"/>
        <family val="2"/>
      </rPr>
      <t>¹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</si>
  <si>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8.5# actual N/ton goal required</t>
    </r>
    <r>
      <rPr>
        <b/>
        <sz val="9"/>
        <color theme="1"/>
        <rFont val="Calibri"/>
        <family val="2"/>
      </rPr>
      <t>¹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</si>
  <si>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9.8# K2O/ton goal removed</t>
    </r>
    <r>
      <rPr>
        <b/>
        <sz val="9"/>
        <color theme="1"/>
        <rFont val="Calibri"/>
        <family val="2"/>
      </rPr>
      <t>¹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</si>
  <si>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3.9# P2O5/ton goal removed</t>
    </r>
    <r>
      <rPr>
        <b/>
        <sz val="9"/>
        <color theme="1"/>
        <rFont val="Calibri"/>
        <family val="2"/>
      </rPr>
      <t>¹</t>
    </r>
  </si>
  <si>
    <r>
      <t xml:space="preserve">  </t>
    </r>
    <r>
      <rPr>
        <b/>
        <sz val="9"/>
        <color theme="1"/>
        <rFont val="Calibri"/>
        <family val="2"/>
      </rPr>
      <t>●</t>
    </r>
    <r>
      <rPr>
        <b/>
        <sz val="9"/>
        <color theme="1"/>
        <rFont val="Calibri"/>
        <family val="2"/>
        <scheme val="minor"/>
      </rPr>
      <t xml:space="preserve"> Tonnage goal (As Fed) =</t>
    </r>
  </si>
  <si>
    <t>(per 50# bag)</t>
  </si>
  <si>
    <t>(LBS per ACRE)</t>
  </si>
  <si>
    <t>(Population)</t>
  </si>
  <si>
    <r>
      <t xml:space="preserve">        </t>
    </r>
    <r>
      <rPr>
        <b/>
        <sz val="8"/>
        <color theme="1"/>
        <rFont val="Calibri"/>
        <family val="2"/>
      </rPr>
      <t>(as a % relative to IVTD of Corn Silage)</t>
    </r>
  </si>
  <si>
    <r>
      <t>% IVTD</t>
    </r>
    <r>
      <rPr>
        <b/>
        <sz val="14"/>
        <color theme="1"/>
        <rFont val="Calibri"/>
        <family val="2"/>
      </rPr>
      <t>²</t>
    </r>
    <r>
      <rPr>
        <b/>
        <sz val="14"/>
        <color theme="1"/>
        <rFont val="Calibri"/>
        <family val="2"/>
        <scheme val="minor"/>
      </rPr>
      <t xml:space="preserve"> of CS AF TON = </t>
    </r>
  </si>
  <si>
    <r>
      <t>Current IVTD</t>
    </r>
    <r>
      <rPr>
        <b/>
        <sz val="14"/>
        <color theme="1"/>
        <rFont val="Calibri"/>
        <family val="2"/>
      </rPr>
      <t>²</t>
    </r>
    <r>
      <rPr>
        <b/>
        <sz val="14"/>
        <color theme="1"/>
        <rFont val="Calibri"/>
        <family val="2"/>
        <scheme val="minor"/>
      </rPr>
      <t xml:space="preserve"> of AF TON = </t>
    </r>
  </si>
  <si>
    <r>
      <t>Total IVTD</t>
    </r>
    <r>
      <rPr>
        <b/>
        <sz val="14"/>
        <color theme="1"/>
        <rFont val="Calibri"/>
        <family val="2"/>
      </rPr>
      <t>²</t>
    </r>
    <r>
      <rPr>
        <b/>
        <sz val="14"/>
        <color theme="1"/>
        <rFont val="Calibri"/>
        <family val="2"/>
        <scheme val="minor"/>
      </rPr>
      <t xml:space="preserve"> / ACRE</t>
    </r>
  </si>
  <si>
    <t>(per 80K kernels)</t>
  </si>
  <si>
    <t xml:space="preserve">        (% In Vitro True Digestibility x Yield / ACRE)</t>
  </si>
  <si>
    <r>
      <t xml:space="preserve">WATER COST / INCH </t>
    </r>
    <r>
      <rPr>
        <sz val="11"/>
        <color theme="1"/>
        <rFont val="Calibri"/>
        <family val="2"/>
        <scheme val="minor"/>
      </rPr>
      <t>(if necessary)</t>
    </r>
  </si>
  <si>
    <r>
      <t xml:space="preserve">POTASSIUM COST </t>
    </r>
    <r>
      <rPr>
        <sz val="11"/>
        <color theme="1"/>
        <rFont val="Calibri"/>
        <family val="2"/>
        <scheme val="minor"/>
      </rPr>
      <t>($/ton of POTASH 0-0-60)</t>
    </r>
  </si>
  <si>
    <r>
      <t xml:space="preserve">PHOSPORUS COST </t>
    </r>
    <r>
      <rPr>
        <sz val="11"/>
        <color theme="1"/>
        <rFont val="Calibri"/>
        <family val="2"/>
        <scheme val="minor"/>
      </rPr>
      <t>($/ton of DAP 18-46-0)</t>
    </r>
  </si>
  <si>
    <r>
      <t xml:space="preserve">NITROGEN COST </t>
    </r>
    <r>
      <rPr>
        <sz val="11"/>
        <color theme="1"/>
        <rFont val="Calibri"/>
        <family val="2"/>
        <scheme val="minor"/>
      </rPr>
      <t>(per LB of Actual N)</t>
    </r>
  </si>
  <si>
    <t>The above costs to produce (1) acre of CS equal the costs to produce</t>
  </si>
  <si>
    <t>Chart shows</t>
  </si>
  <si>
    <t>Adding $12/bag Concep treatment to FS raises per acre seeding costs in this example by only</t>
  </si>
  <si>
    <t xml:space="preserve">    and only raises the cost/DM ton by</t>
  </si>
  <si>
    <t>March 2015</t>
  </si>
  <si>
    <t>¹ Fertilizer requirements/removal rates were taken from averaging data from Auburn University, Baylor University,</t>
  </si>
  <si>
    <t xml:space="preserve">      University of Missouri, Penn State University, Purdue University, Rutgers University, University of Wisconsin, </t>
  </si>
  <si>
    <t xml:space="preserve">      &amp; the International Plant Nutrition Institute (IPNI).</t>
  </si>
  <si>
    <t xml:space="preserve">² In Vitro True Digestibility = anaerobic fermentation performed in the laboratory to simulate digestion in the rumen </t>
  </si>
  <si>
    <r>
      <t xml:space="preserve"> </t>
    </r>
    <r>
      <rPr>
        <sz val="9"/>
        <color theme="1"/>
        <rFont val="Calibri"/>
        <family val="2"/>
      </rPr>
      <t xml:space="preserve">     (30 hour incubation, followed by 48 hour); </t>
    </r>
    <r>
      <rPr>
        <i/>
        <u/>
        <sz val="9"/>
        <color theme="1"/>
        <rFont val="Calibri"/>
        <family val="2"/>
      </rPr>
      <t xml:space="preserve">normal IVTD for Corn Silage varies from 78 to 80 &amp; IVTD for </t>
    </r>
  </si>
  <si>
    <r>
      <rPr>
        <i/>
        <sz val="11"/>
        <color theme="1"/>
        <rFont val="Calibri"/>
        <family val="2"/>
        <scheme val="minor"/>
      </rPr>
      <t xml:space="preserve">     </t>
    </r>
    <r>
      <rPr>
        <i/>
        <u/>
        <sz val="9"/>
        <color theme="1"/>
        <rFont val="Calibri"/>
        <family val="2"/>
        <scheme val="minor"/>
      </rPr>
      <t>BMR Forage Sorghum varies from 75 to 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</si>
</sst>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i/>
      <u/>
      <sz val="9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0" borderId="3" xfId="0" applyFill="1" applyBorder="1"/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3" borderId="3" xfId="0" applyFill="1" applyBorder="1"/>
    <xf numFmtId="0" fontId="0" fillId="3" borderId="0" xfId="0" applyFill="1" applyBorder="1"/>
    <xf numFmtId="0" fontId="0" fillId="3" borderId="9" xfId="0" applyFill="1" applyBorder="1"/>
    <xf numFmtId="0" fontId="0" fillId="0" borderId="11" xfId="0" applyBorder="1"/>
    <xf numFmtId="0" fontId="0" fillId="0" borderId="15" xfId="0" applyBorder="1"/>
    <xf numFmtId="0" fontId="0" fillId="5" borderId="0" xfId="0" applyFill="1" applyBorder="1"/>
    <xf numFmtId="0" fontId="0" fillId="5" borderId="9" xfId="0" applyFill="1" applyBorder="1"/>
    <xf numFmtId="0" fontId="2" fillId="0" borderId="5" xfId="0" applyFont="1" applyBorder="1"/>
    <xf numFmtId="0" fontId="1" fillId="0" borderId="0" xfId="0" applyFont="1" applyBorder="1"/>
    <xf numFmtId="0" fontId="0" fillId="3" borderId="6" xfId="0" applyFill="1" applyBorder="1"/>
    <xf numFmtId="0" fontId="0" fillId="3" borderId="14" xfId="0" applyFill="1" applyBorder="1"/>
    <xf numFmtId="0" fontId="7" fillId="5" borderId="5" xfId="0" applyFont="1" applyFill="1" applyBorder="1"/>
    <xf numFmtId="0" fontId="0" fillId="5" borderId="6" xfId="0" applyFill="1" applyBorder="1"/>
    <xf numFmtId="0" fontId="7" fillId="3" borderId="5" xfId="0" applyFont="1" applyFill="1" applyBorder="1"/>
    <xf numFmtId="0" fontId="0" fillId="3" borderId="4" xfId="0" applyFill="1" applyBorder="1"/>
    <xf numFmtId="0" fontId="6" fillId="3" borderId="8" xfId="0" applyFont="1" applyFill="1" applyBorder="1"/>
    <xf numFmtId="0" fontId="0" fillId="0" borderId="23" xfId="0" applyBorder="1"/>
    <xf numFmtId="0" fontId="4" fillId="0" borderId="2" xfId="0" applyFont="1" applyFill="1" applyBorder="1"/>
    <xf numFmtId="0" fontId="0" fillId="0" borderId="23" xfId="0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5" fillId="3" borderId="13" xfId="0" applyNumberFormat="1" applyFont="1" applyFill="1" applyBorder="1"/>
    <xf numFmtId="0" fontId="4" fillId="0" borderId="0" xfId="0" applyFont="1" applyBorder="1" applyAlignment="1"/>
    <xf numFmtId="0" fontId="2" fillId="0" borderId="0" xfId="0" applyFont="1" applyBorder="1"/>
    <xf numFmtId="0" fontId="4" fillId="0" borderId="7" xfId="0" applyFont="1" applyBorder="1"/>
    <xf numFmtId="0" fontId="4" fillId="0" borderId="6" xfId="0" applyFont="1" applyBorder="1"/>
    <xf numFmtId="0" fontId="3" fillId="0" borderId="5" xfId="0" applyFont="1" applyFill="1" applyBorder="1" applyAlignment="1">
      <alignment vertical="top"/>
    </xf>
    <xf numFmtId="0" fontId="4" fillId="0" borderId="6" xfId="0" applyFont="1" applyFill="1" applyBorder="1"/>
    <xf numFmtId="0" fontId="15" fillId="0" borderId="0" xfId="0" applyFont="1" applyAlignment="1">
      <alignment horizontal="center" vertical="center" wrapText="1"/>
    </xf>
    <xf numFmtId="17" fontId="1" fillId="0" borderId="0" xfId="0" quotePrefix="1" applyNumberFormat="1" applyFont="1" applyAlignment="1">
      <alignment horizontal="right"/>
    </xf>
    <xf numFmtId="2" fontId="16" fillId="4" borderId="1" xfId="0" applyNumberFormat="1" applyFont="1" applyFill="1" applyBorder="1" applyAlignment="1">
      <alignment horizontal="center"/>
    </xf>
    <xf numFmtId="164" fontId="9" fillId="6" borderId="12" xfId="0" applyNumberFormat="1" applyFont="1" applyFill="1" applyBorder="1"/>
    <xf numFmtId="164" fontId="13" fillId="7" borderId="12" xfId="0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16" fillId="4" borderId="16" xfId="0" applyNumberFormat="1" applyFont="1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6" fillId="5" borderId="8" xfId="0" applyFont="1" applyFill="1" applyBorder="1"/>
    <xf numFmtId="164" fontId="5" fillId="5" borderId="12" xfId="0" applyNumberFormat="1" applyFont="1" applyFill="1" applyBorder="1"/>
    <xf numFmtId="164" fontId="2" fillId="6" borderId="7" xfId="0" applyNumberFormat="1" applyFont="1" applyFill="1" applyBorder="1"/>
    <xf numFmtId="164" fontId="16" fillId="7" borderId="7" xfId="0" applyNumberFormat="1" applyFont="1" applyFill="1" applyBorder="1" applyAlignment="1"/>
    <xf numFmtId="164" fontId="16" fillId="0" borderId="0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9" fontId="4" fillId="0" borderId="10" xfId="0" applyNumberFormat="1" applyFont="1" applyBorder="1"/>
    <xf numFmtId="164" fontId="4" fillId="0" borderId="10" xfId="0" applyNumberFormat="1" applyFont="1" applyBorder="1" applyAlignment="1"/>
    <xf numFmtId="9" fontId="4" fillId="0" borderId="6" xfId="0" applyNumberFormat="1" applyFont="1" applyFill="1" applyBorder="1"/>
    <xf numFmtId="164" fontId="4" fillId="0" borderId="6" xfId="0" applyNumberFormat="1" applyFont="1" applyFill="1" applyBorder="1" applyAlignment="1"/>
    <xf numFmtId="0" fontId="2" fillId="0" borderId="2" xfId="0" applyFont="1" applyBorder="1"/>
    <xf numFmtId="0" fontId="2" fillId="0" borderId="3" xfId="0" applyFont="1" applyBorder="1"/>
    <xf numFmtId="9" fontId="4" fillId="2" borderId="29" xfId="0" applyNumberFormat="1" applyFont="1" applyFill="1" applyBorder="1"/>
    <xf numFmtId="0" fontId="3" fillId="0" borderId="5" xfId="0" applyFont="1" applyBorder="1" applyAlignment="1">
      <alignment vertical="top"/>
    </xf>
    <xf numFmtId="9" fontId="4" fillId="0" borderId="0" xfId="0" applyNumberFormat="1" applyFont="1" applyBorder="1"/>
    <xf numFmtId="164" fontId="4" fillId="0" borderId="0" xfId="0" applyNumberFormat="1" applyFont="1" applyBorder="1" applyAlignment="1"/>
    <xf numFmtId="9" fontId="4" fillId="0" borderId="12" xfId="0" applyNumberFormat="1" applyFont="1" applyBorder="1"/>
    <xf numFmtId="0" fontId="3" fillId="0" borderId="8" xfId="0" applyFont="1" applyFill="1" applyBorder="1" applyAlignment="1">
      <alignment vertical="top"/>
    </xf>
    <xf numFmtId="0" fontId="4" fillId="2" borderId="29" xfId="0" applyNumberFormat="1" applyFont="1" applyFill="1" applyBorder="1" applyAlignment="1"/>
    <xf numFmtId="0" fontId="4" fillId="6" borderId="7" xfId="0" applyNumberFormat="1" applyFont="1" applyFill="1" applyBorder="1"/>
    <xf numFmtId="0" fontId="4" fillId="7" borderId="7" xfId="0" applyNumberFormat="1" applyFont="1" applyFill="1" applyBorder="1" applyAlignment="1"/>
    <xf numFmtId="0" fontId="14" fillId="0" borderId="0" xfId="0" applyFont="1" applyFill="1" applyBorder="1"/>
    <xf numFmtId="0" fontId="20" fillId="0" borderId="0" xfId="0" applyFont="1"/>
    <xf numFmtId="0" fontId="6" fillId="3" borderId="9" xfId="0" applyFont="1" applyFill="1" applyBorder="1"/>
    <xf numFmtId="0" fontId="7" fillId="5" borderId="0" xfId="0" applyFont="1" applyFill="1" applyBorder="1"/>
    <xf numFmtId="0" fontId="6" fillId="5" borderId="9" xfId="0" applyFont="1" applyFill="1" applyBorder="1"/>
    <xf numFmtId="0" fontId="5" fillId="4" borderId="6" xfId="0" applyFont="1" applyFill="1" applyBorder="1"/>
    <xf numFmtId="0" fontId="0" fillId="0" borderId="3" xfId="0" applyBorder="1"/>
    <xf numFmtId="0" fontId="7" fillId="3" borderId="8" xfId="0" applyFont="1" applyFill="1" applyBorder="1"/>
    <xf numFmtId="164" fontId="4" fillId="3" borderId="9" xfId="0" applyNumberFormat="1" applyFont="1" applyFill="1" applyBorder="1"/>
    <xf numFmtId="0" fontId="4" fillId="2" borderId="30" xfId="0" applyFont="1" applyFill="1" applyBorder="1"/>
    <xf numFmtId="164" fontId="4" fillId="3" borderId="12" xfId="0" applyNumberFormat="1" applyFont="1" applyFill="1" applyBorder="1"/>
    <xf numFmtId="164" fontId="4" fillId="2" borderId="1" xfId="0" applyNumberFormat="1" applyFont="1" applyFill="1" applyBorder="1"/>
    <xf numFmtId="0" fontId="7" fillId="3" borderId="31" xfId="0" applyFont="1" applyFill="1" applyBorder="1"/>
    <xf numFmtId="165" fontId="4" fillId="2" borderId="32" xfId="0" applyNumberFormat="1" applyFont="1" applyFill="1" applyBorder="1"/>
    <xf numFmtId="164" fontId="4" fillId="2" borderId="32" xfId="0" applyNumberFormat="1" applyFont="1" applyFill="1" applyBorder="1"/>
    <xf numFmtId="0" fontId="4" fillId="8" borderId="5" xfId="0" applyFont="1" applyFill="1" applyBorder="1"/>
    <xf numFmtId="0" fontId="0" fillId="8" borderId="0" xfId="0" applyFill="1" applyBorder="1"/>
    <xf numFmtId="0" fontId="3" fillId="8" borderId="6" xfId="0" applyFont="1" applyFill="1" applyBorder="1" applyAlignment="1">
      <alignment horizontal="left" vertical="center"/>
    </xf>
    <xf numFmtId="0" fontId="0" fillId="8" borderId="5" xfId="0" applyFill="1" applyBorder="1"/>
    <xf numFmtId="0" fontId="0" fillId="8" borderId="6" xfId="0" applyFill="1" applyBorder="1"/>
    <xf numFmtId="0" fontId="3" fillId="8" borderId="17" xfId="0" applyFont="1" applyFill="1" applyBorder="1" applyAlignment="1">
      <alignment vertical="top"/>
    </xf>
    <xf numFmtId="0" fontId="0" fillId="8" borderId="14" xfId="0" applyFill="1" applyBorder="1"/>
    <xf numFmtId="0" fontId="0" fillId="8" borderId="20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6" fillId="8" borderId="0" xfId="0" applyFont="1" applyFill="1" applyBorder="1"/>
    <xf numFmtId="164" fontId="5" fillId="8" borderId="0" xfId="0" applyNumberFormat="1" applyFont="1" applyFill="1" applyBorder="1" applyAlignment="1">
      <alignment horizontal="right"/>
    </xf>
    <xf numFmtId="0" fontId="6" fillId="6" borderId="2" xfId="0" applyFont="1" applyFill="1" applyBorder="1"/>
    <xf numFmtId="0" fontId="0" fillId="6" borderId="3" xfId="0" applyFill="1" applyBorder="1"/>
    <xf numFmtId="0" fontId="0" fillId="7" borderId="3" xfId="0" applyFill="1" applyBorder="1"/>
    <xf numFmtId="0" fontId="0" fillId="7" borderId="4" xfId="0" applyFill="1" applyBorder="1"/>
    <xf numFmtId="0" fontId="4" fillId="8" borderId="33" xfId="0" applyFont="1" applyFill="1" applyBorder="1"/>
    <xf numFmtId="0" fontId="0" fillId="8" borderId="15" xfId="0" applyFill="1" applyBorder="1"/>
    <xf numFmtId="0" fontId="3" fillId="8" borderId="3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vertical="top"/>
    </xf>
    <xf numFmtId="0" fontId="0" fillId="8" borderId="9" xfId="0" applyFill="1" applyBorder="1"/>
    <xf numFmtId="164" fontId="5" fillId="8" borderId="9" xfId="0" applyNumberFormat="1" applyFont="1" applyFill="1" applyBorder="1" applyAlignment="1">
      <alignment horizontal="right"/>
    </xf>
    <xf numFmtId="164" fontId="5" fillId="8" borderId="10" xfId="0" applyNumberFormat="1" applyFont="1" applyFill="1" applyBorder="1" applyAlignment="1">
      <alignment horizontal="right"/>
    </xf>
    <xf numFmtId="0" fontId="6" fillId="8" borderId="35" xfId="0" applyFont="1" applyFill="1" applyBorder="1"/>
    <xf numFmtId="0" fontId="3" fillId="8" borderId="15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7" fillId="3" borderId="17" xfId="0" applyFont="1" applyFill="1" applyBorder="1"/>
    <xf numFmtId="164" fontId="4" fillId="3" borderId="14" xfId="0" applyNumberFormat="1" applyFont="1" applyFill="1" applyBorder="1"/>
    <xf numFmtId="164" fontId="4" fillId="3" borderId="36" xfId="0" applyNumberFormat="1" applyFont="1" applyFill="1" applyBorder="1"/>
    <xf numFmtId="0" fontId="10" fillId="7" borderId="37" xfId="0" applyFont="1" applyFill="1" applyBorder="1"/>
    <xf numFmtId="0" fontId="4" fillId="8" borderId="19" xfId="0" applyFont="1" applyFill="1" applyBorder="1"/>
    <xf numFmtId="0" fontId="0" fillId="8" borderId="21" xfId="0" applyFill="1" applyBorder="1"/>
    <xf numFmtId="0" fontId="4" fillId="8" borderId="21" xfId="0" applyFont="1" applyFill="1" applyBorder="1"/>
    <xf numFmtId="0" fontId="0" fillId="8" borderId="38" xfId="0" applyFill="1" applyBorder="1"/>
    <xf numFmtId="0" fontId="7" fillId="3" borderId="21" xfId="0" applyFont="1" applyFill="1" applyBorder="1"/>
    <xf numFmtId="0" fontId="7" fillId="3" borderId="38" xfId="0" applyFont="1" applyFill="1" applyBorder="1"/>
    <xf numFmtId="0" fontId="4" fillId="0" borderId="22" xfId="0" applyFont="1" applyBorder="1"/>
    <xf numFmtId="0" fontId="4" fillId="0" borderId="23" xfId="0" applyFont="1" applyBorder="1"/>
    <xf numFmtId="164" fontId="5" fillId="5" borderId="9" xfId="0" applyNumberFormat="1" applyFont="1" applyFill="1" applyBorder="1"/>
    <xf numFmtId="0" fontId="6" fillId="8" borderId="0" xfId="0" applyFont="1" applyFill="1" applyBorder="1" applyAlignment="1">
      <alignment vertical="top"/>
    </xf>
    <xf numFmtId="164" fontId="5" fillId="8" borderId="0" xfId="0" applyNumberFormat="1" applyFont="1" applyFill="1" applyBorder="1"/>
    <xf numFmtId="0" fontId="4" fillId="0" borderId="3" xfId="0" applyFont="1" applyBorder="1" applyAlignment="1"/>
    <xf numFmtId="0" fontId="4" fillId="2" borderId="29" xfId="0" applyFont="1" applyFill="1" applyBorder="1"/>
    <xf numFmtId="0" fontId="4" fillId="0" borderId="29" xfId="0" applyFont="1" applyBorder="1"/>
    <xf numFmtId="0" fontId="0" fillId="0" borderId="16" xfId="0" applyBorder="1"/>
    <xf numFmtId="0" fontId="0" fillId="0" borderId="18" xfId="0" applyFont="1" applyBorder="1"/>
    <xf numFmtId="0" fontId="0" fillId="0" borderId="24" xfId="0" applyFont="1" applyBorder="1"/>
    <xf numFmtId="0" fontId="0" fillId="0" borderId="19" xfId="0" applyBorder="1"/>
    <xf numFmtId="0" fontId="0" fillId="0" borderId="0" xfId="0" applyFont="1"/>
    <xf numFmtId="0" fontId="0" fillId="0" borderId="0" xfId="0" applyFont="1" applyFill="1" applyBorder="1"/>
    <xf numFmtId="0" fontId="21" fillId="0" borderId="0" xfId="0" applyFont="1"/>
    <xf numFmtId="0" fontId="24" fillId="0" borderId="0" xfId="0" applyFont="1"/>
    <xf numFmtId="0" fontId="13" fillId="4" borderId="8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right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0</xdr:row>
      <xdr:rowOff>82826</xdr:rowOff>
    </xdr:from>
    <xdr:to>
      <xdr:col>3</xdr:col>
      <xdr:colOff>601870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73" y="82826"/>
          <a:ext cx="1854614" cy="828261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115" zoomScaleNormal="100" workbookViewId="0">
      <selection activeCell="I2" sqref="I2"/>
    </sheetView>
  </sheetViews>
  <sheetFormatPr defaultRowHeight="14.5" x14ac:dyDescent="0.35"/>
  <cols>
    <col min="1" max="1" width="1.26953125" customWidth="1"/>
    <col min="2" max="2" width="12.7265625" customWidth="1"/>
    <col min="3" max="3" width="6.81640625" customWidth="1"/>
    <col min="4" max="4" width="11.7265625" customWidth="1"/>
    <col min="5" max="6" width="12.7265625" customWidth="1"/>
    <col min="7" max="7" width="6.81640625" customWidth="1"/>
    <col min="8" max="8" width="11.7265625" customWidth="1"/>
    <col min="9" max="9" width="12.7265625" customWidth="1"/>
  </cols>
  <sheetData>
    <row r="1" spans="1:9" ht="14.5" customHeight="1" x14ac:dyDescent="0.35"/>
    <row r="2" spans="1:9" x14ac:dyDescent="0.35">
      <c r="E2" s="142" t="s">
        <v>12</v>
      </c>
      <c r="F2" s="143"/>
      <c r="G2" s="143"/>
      <c r="H2" s="144"/>
    </row>
    <row r="3" spans="1:9" x14ac:dyDescent="0.35">
      <c r="E3" s="145"/>
      <c r="F3" s="146"/>
      <c r="G3" s="146"/>
      <c r="H3" s="147"/>
    </row>
    <row r="4" spans="1:9" x14ac:dyDescent="0.35">
      <c r="E4" s="145"/>
      <c r="F4" s="146"/>
      <c r="G4" s="146"/>
      <c r="H4" s="147"/>
    </row>
    <row r="5" spans="1:9" x14ac:dyDescent="0.35">
      <c r="E5" s="148"/>
      <c r="F5" s="149"/>
      <c r="G5" s="149"/>
      <c r="H5" s="150"/>
      <c r="I5" s="37" t="s">
        <v>47</v>
      </c>
    </row>
    <row r="6" spans="1:9" ht="6.75" customHeight="1" thickBot="1" x14ac:dyDescent="0.4">
      <c r="E6" s="36"/>
      <c r="F6" s="36"/>
      <c r="G6" s="36"/>
      <c r="H6" s="36"/>
    </row>
    <row r="7" spans="1:9" ht="21" x14ac:dyDescent="0.5">
      <c r="B7" s="100" t="s">
        <v>21</v>
      </c>
      <c r="C7" s="101"/>
      <c r="D7" s="101"/>
      <c r="E7" s="101"/>
      <c r="F7" s="117" t="s">
        <v>22</v>
      </c>
      <c r="G7" s="102"/>
      <c r="H7" s="102"/>
      <c r="I7" s="103"/>
    </row>
    <row r="8" spans="1:9" ht="18.5" x14ac:dyDescent="0.45">
      <c r="B8" s="104" t="s">
        <v>1</v>
      </c>
      <c r="C8" s="105"/>
      <c r="D8" s="83">
        <v>150</v>
      </c>
      <c r="E8" s="112" t="s">
        <v>30</v>
      </c>
      <c r="F8" s="118" t="s">
        <v>1</v>
      </c>
      <c r="G8" s="105"/>
      <c r="H8" s="83">
        <v>250</v>
      </c>
      <c r="I8" s="106" t="s">
        <v>37</v>
      </c>
    </row>
    <row r="9" spans="1:9" ht="3.75" customHeight="1" x14ac:dyDescent="0.35">
      <c r="B9" s="90"/>
      <c r="C9" s="88"/>
      <c r="D9" s="88"/>
      <c r="E9" s="88"/>
      <c r="F9" s="119"/>
      <c r="G9" s="88"/>
      <c r="H9" s="88"/>
      <c r="I9" s="91"/>
    </row>
    <row r="10" spans="1:9" ht="18.5" x14ac:dyDescent="0.45">
      <c r="B10" s="87" t="s">
        <v>2</v>
      </c>
      <c r="C10" s="88"/>
      <c r="D10" s="27">
        <v>5</v>
      </c>
      <c r="E10" s="113" t="s">
        <v>31</v>
      </c>
      <c r="F10" s="120" t="s">
        <v>2</v>
      </c>
      <c r="G10" s="88"/>
      <c r="H10" s="28">
        <v>35000</v>
      </c>
      <c r="I10" s="89" t="s">
        <v>32</v>
      </c>
    </row>
    <row r="11" spans="1:9" ht="3.75" customHeight="1" x14ac:dyDescent="0.35">
      <c r="B11" s="90"/>
      <c r="C11" s="88"/>
      <c r="D11" s="88"/>
      <c r="E11" s="88"/>
      <c r="F11" s="119"/>
      <c r="G11" s="88"/>
      <c r="H11" s="88"/>
      <c r="I11" s="91"/>
    </row>
    <row r="12" spans="1:9" ht="15" thickBot="1" x14ac:dyDescent="0.4">
      <c r="B12" s="92" t="s">
        <v>0</v>
      </c>
      <c r="C12" s="93"/>
      <c r="D12" s="93"/>
      <c r="E12" s="93"/>
      <c r="F12" s="121"/>
      <c r="G12" s="93"/>
      <c r="H12" s="93"/>
      <c r="I12" s="94"/>
    </row>
    <row r="13" spans="1:9" ht="22" thickTop="1" thickBot="1" x14ac:dyDescent="0.55000000000000004">
      <c r="B13" s="107" t="s">
        <v>3</v>
      </c>
      <c r="C13" s="108"/>
      <c r="D13" s="108"/>
      <c r="E13" s="109">
        <f>(D8/50)*D10</f>
        <v>15</v>
      </c>
      <c r="F13" s="111" t="s">
        <v>3</v>
      </c>
      <c r="G13" s="108"/>
      <c r="H13" s="108"/>
      <c r="I13" s="110">
        <f>(H8/80000)*H10</f>
        <v>109.375</v>
      </c>
    </row>
    <row r="14" spans="1:9" ht="6" customHeight="1" thickBot="1" x14ac:dyDescent="0.55000000000000004">
      <c r="B14" s="127"/>
      <c r="C14" s="88"/>
      <c r="D14" s="88"/>
      <c r="E14" s="99"/>
      <c r="F14" s="98"/>
      <c r="G14" s="88"/>
      <c r="H14" s="88"/>
      <c r="I14" s="99"/>
    </row>
    <row r="15" spans="1:9" ht="18.5" x14ac:dyDescent="0.45">
      <c r="A15" s="3"/>
      <c r="B15" s="124" t="s">
        <v>42</v>
      </c>
      <c r="C15" s="125"/>
      <c r="D15" s="24"/>
      <c r="E15" s="24"/>
      <c r="F15" s="86">
        <v>0.5</v>
      </c>
      <c r="G15" s="8"/>
      <c r="H15" s="8"/>
      <c r="I15" s="22"/>
    </row>
    <row r="16" spans="1:9" ht="18.75" customHeight="1" x14ac:dyDescent="0.35">
      <c r="A16" s="3"/>
      <c r="B16" s="21" t="s">
        <v>4</v>
      </c>
      <c r="C16" s="9"/>
      <c r="D16" s="9"/>
      <c r="E16" s="9"/>
      <c r="F16" s="122" t="s">
        <v>26</v>
      </c>
      <c r="G16" s="9"/>
      <c r="H16" s="9"/>
      <c r="I16" s="17"/>
    </row>
    <row r="17" spans="1:9" ht="18.75" customHeight="1" thickBot="1" x14ac:dyDescent="0.5">
      <c r="A17" s="3"/>
      <c r="B17" s="79" t="s">
        <v>10</v>
      </c>
      <c r="C17" s="10"/>
      <c r="D17" s="81">
        <v>100</v>
      </c>
      <c r="E17" s="80">
        <f>(F15*1.25)*D17</f>
        <v>62.5</v>
      </c>
      <c r="F17" s="84" t="s">
        <v>29</v>
      </c>
      <c r="G17" s="10"/>
      <c r="H17" s="81">
        <v>30</v>
      </c>
      <c r="I17" s="82">
        <f>(F15*8.5)*H17</f>
        <v>127.5</v>
      </c>
    </row>
    <row r="18" spans="1:9" ht="18.5" x14ac:dyDescent="0.45">
      <c r="A18" s="3"/>
      <c r="B18" s="124" t="s">
        <v>41</v>
      </c>
      <c r="C18" s="125"/>
      <c r="D18" s="26"/>
      <c r="E18" s="26"/>
      <c r="F18" s="85">
        <v>550</v>
      </c>
      <c r="G18" s="8"/>
      <c r="H18" s="8"/>
      <c r="I18" s="22"/>
    </row>
    <row r="19" spans="1:9" s="2" customFormat="1" ht="18.75" customHeight="1" thickBot="1" x14ac:dyDescent="0.5">
      <c r="A19" s="1"/>
      <c r="B19" s="79" t="s">
        <v>24</v>
      </c>
      <c r="C19" s="10"/>
      <c r="D19" s="10"/>
      <c r="E19" s="80">
        <f>(F18/920)*3.5*E30</f>
        <v>52.309782608695656</v>
      </c>
      <c r="F19" s="84" t="s">
        <v>28</v>
      </c>
      <c r="G19" s="10"/>
      <c r="H19" s="10"/>
      <c r="I19" s="82">
        <f>(F18/920)*3.9*H17</f>
        <v>69.945652173913032</v>
      </c>
    </row>
    <row r="20" spans="1:9" ht="18.5" x14ac:dyDescent="0.45">
      <c r="A20" s="3"/>
      <c r="B20" s="124" t="s">
        <v>40</v>
      </c>
      <c r="C20" s="125"/>
      <c r="D20" s="26"/>
      <c r="E20" s="26"/>
      <c r="F20" s="85">
        <v>470</v>
      </c>
      <c r="G20" s="8"/>
      <c r="H20" s="8"/>
      <c r="I20" s="22"/>
    </row>
    <row r="21" spans="1:9" ht="18.75" customHeight="1" thickBot="1" x14ac:dyDescent="0.5">
      <c r="A21" s="1"/>
      <c r="B21" s="114" t="s">
        <v>25</v>
      </c>
      <c r="C21" s="18"/>
      <c r="D21" s="18"/>
      <c r="E21" s="115">
        <f>(F20/1200)*10*E30</f>
        <v>97.916666666666657</v>
      </c>
      <c r="F21" s="123" t="s">
        <v>27</v>
      </c>
      <c r="G21" s="18"/>
      <c r="H21" s="18"/>
      <c r="I21" s="116">
        <f>(F20/1200)*9.8*H17</f>
        <v>115.15</v>
      </c>
    </row>
    <row r="22" spans="1:9" ht="22" thickTop="1" thickBot="1" x14ac:dyDescent="0.55000000000000004">
      <c r="A22" s="3"/>
      <c r="B22" s="23" t="s">
        <v>5</v>
      </c>
      <c r="C22" s="10"/>
      <c r="D22" s="10"/>
      <c r="E22" s="152">
        <f>E17+E19+E21</f>
        <v>212.72644927536231</v>
      </c>
      <c r="F22" s="74" t="s">
        <v>5</v>
      </c>
      <c r="G22" s="10"/>
      <c r="H22" s="10"/>
      <c r="I22" s="29">
        <f>I17+I19+I21</f>
        <v>312.59565217391304</v>
      </c>
    </row>
    <row r="23" spans="1:9" ht="6" customHeight="1" thickBot="1" x14ac:dyDescent="0.55000000000000004">
      <c r="A23" s="3"/>
      <c r="B23" s="98"/>
      <c r="C23" s="88"/>
      <c r="D23" s="88"/>
      <c r="E23" s="128"/>
      <c r="F23" s="98"/>
      <c r="G23" s="88"/>
      <c r="H23" s="88"/>
      <c r="I23" s="128"/>
    </row>
    <row r="24" spans="1:9" ht="18.5" x14ac:dyDescent="0.45">
      <c r="A24" s="3"/>
      <c r="B24" s="25" t="s">
        <v>39</v>
      </c>
      <c r="C24" s="4"/>
      <c r="D24" s="4"/>
      <c r="E24" s="4"/>
      <c r="F24" s="85">
        <v>0</v>
      </c>
      <c r="G24" s="48"/>
      <c r="H24" s="48"/>
      <c r="I24" s="49"/>
    </row>
    <row r="25" spans="1:9" ht="18.75" customHeight="1" x14ac:dyDescent="0.35">
      <c r="A25" s="3"/>
      <c r="B25" s="19" t="s">
        <v>6</v>
      </c>
      <c r="C25" s="13"/>
      <c r="D25" s="13"/>
      <c r="E25" s="13"/>
      <c r="F25" s="75" t="s">
        <v>7</v>
      </c>
      <c r="G25" s="13"/>
      <c r="H25" s="13"/>
      <c r="I25" s="20"/>
    </row>
    <row r="26" spans="1:9" ht="22.5" customHeight="1" thickBot="1" x14ac:dyDescent="0.55000000000000004">
      <c r="A26" s="3"/>
      <c r="B26" s="50" t="s">
        <v>8</v>
      </c>
      <c r="C26" s="14"/>
      <c r="D26" s="14"/>
      <c r="E26" s="126">
        <f>F24*14</f>
        <v>0</v>
      </c>
      <c r="F26" s="76" t="s">
        <v>8</v>
      </c>
      <c r="G26" s="14"/>
      <c r="H26" s="14"/>
      <c r="I26" s="51">
        <f>F24*22.5</f>
        <v>0</v>
      </c>
    </row>
    <row r="27" spans="1:9" ht="3.75" customHeight="1" x14ac:dyDescent="0.5">
      <c r="A27" s="3"/>
      <c r="B27" s="96"/>
      <c r="C27" s="95"/>
      <c r="D27" s="95"/>
      <c r="E27" s="77"/>
      <c r="F27" s="96"/>
      <c r="G27" s="95"/>
      <c r="H27" s="95"/>
      <c r="I27" s="97"/>
    </row>
    <row r="28" spans="1:9" ht="24" thickBot="1" x14ac:dyDescent="0.6">
      <c r="A28" s="3"/>
      <c r="B28" s="140" t="s">
        <v>11</v>
      </c>
      <c r="C28" s="141"/>
      <c r="D28" s="141"/>
      <c r="E28" s="39">
        <f>E13+E22+E26</f>
        <v>227.72644927536231</v>
      </c>
      <c r="F28" s="140" t="s">
        <v>11</v>
      </c>
      <c r="G28" s="141"/>
      <c r="H28" s="141"/>
      <c r="I28" s="40">
        <f>I13+I22+I26</f>
        <v>421.97065217391304</v>
      </c>
    </row>
    <row r="29" spans="1:9" ht="6" customHeight="1" thickBot="1" x14ac:dyDescent="0.4">
      <c r="B29" s="3"/>
      <c r="C29" s="3"/>
      <c r="D29" s="3"/>
      <c r="E29" s="3"/>
      <c r="F29" s="3"/>
      <c r="G29" s="3"/>
      <c r="H29" s="3"/>
      <c r="I29" s="3"/>
    </row>
    <row r="30" spans="1:9" ht="18.5" x14ac:dyDescent="0.45">
      <c r="B30" s="61" t="s">
        <v>15</v>
      </c>
      <c r="C30" s="78"/>
      <c r="D30" s="129"/>
      <c r="E30" s="130">
        <v>25</v>
      </c>
      <c r="F30" s="61" t="s">
        <v>13</v>
      </c>
      <c r="G30" s="78"/>
      <c r="H30" s="129"/>
      <c r="I30" s="131">
        <f>H17</f>
        <v>30</v>
      </c>
    </row>
    <row r="31" spans="1:9" ht="15.75" customHeight="1" x14ac:dyDescent="0.45">
      <c r="B31" s="34" t="s">
        <v>18</v>
      </c>
      <c r="C31" s="3"/>
      <c r="D31" s="30"/>
      <c r="E31" s="35"/>
      <c r="F31" s="15"/>
      <c r="G31" s="3"/>
      <c r="H31" s="30"/>
      <c r="I31" s="33"/>
    </row>
    <row r="32" spans="1:9" ht="18.75" customHeight="1" x14ac:dyDescent="0.45">
      <c r="B32" s="15" t="s">
        <v>14</v>
      </c>
      <c r="C32" s="3"/>
      <c r="D32" s="3"/>
      <c r="E32" s="32">
        <f>E30*0.35</f>
        <v>8.75</v>
      </c>
      <c r="F32" s="15" t="s">
        <v>14</v>
      </c>
      <c r="G32" s="3"/>
      <c r="H32" s="3"/>
      <c r="I32" s="32">
        <f>H17*0.35</f>
        <v>10.5</v>
      </c>
    </row>
    <row r="33" spans="1:10" ht="3.75" customHeight="1" x14ac:dyDescent="0.35">
      <c r="B33" s="6"/>
      <c r="C33" s="3"/>
      <c r="D33" s="3"/>
      <c r="E33" s="5"/>
      <c r="F33" s="6"/>
      <c r="G33" s="3"/>
      <c r="H33" s="3"/>
      <c r="I33" s="5"/>
    </row>
    <row r="34" spans="1:10" ht="18.75" customHeight="1" x14ac:dyDescent="0.45">
      <c r="B34" s="15" t="s">
        <v>16</v>
      </c>
      <c r="C34" s="31"/>
      <c r="D34" s="31"/>
      <c r="E34" s="52">
        <f>E28/E30</f>
        <v>9.1090579710144919</v>
      </c>
      <c r="F34" s="15" t="s">
        <v>16</v>
      </c>
      <c r="G34" s="31"/>
      <c r="H34" s="31"/>
      <c r="I34" s="53">
        <f>I28/I30</f>
        <v>14.065688405797101</v>
      </c>
    </row>
    <row r="35" spans="1:10" ht="18.75" customHeight="1" x14ac:dyDescent="0.45">
      <c r="B35" s="15" t="s">
        <v>17</v>
      </c>
      <c r="C35" s="31"/>
      <c r="D35" s="31"/>
      <c r="E35" s="52">
        <f>E28/E32</f>
        <v>26.025879917184266</v>
      </c>
      <c r="F35" s="15" t="s">
        <v>17</v>
      </c>
      <c r="G35" s="31"/>
      <c r="H35" s="31"/>
      <c r="I35" s="53">
        <f>I28/I32</f>
        <v>40.187681159420286</v>
      </c>
    </row>
    <row r="36" spans="1:10" ht="18.75" customHeight="1" thickBot="1" x14ac:dyDescent="0.5">
      <c r="B36" s="55" t="s">
        <v>23</v>
      </c>
      <c r="C36" s="56"/>
      <c r="D36" s="56"/>
      <c r="E36" s="67">
        <f>E35/I35</f>
        <v>0.64760840054300095</v>
      </c>
      <c r="F36" s="55"/>
      <c r="G36" s="56"/>
      <c r="H36" s="56"/>
      <c r="I36" s="58"/>
    </row>
    <row r="37" spans="1:10" s="3" customFormat="1" ht="3.75" customHeight="1" thickBot="1" x14ac:dyDescent="0.5">
      <c r="B37" s="31"/>
      <c r="C37" s="31"/>
      <c r="D37" s="31"/>
      <c r="E37" s="65"/>
      <c r="F37" s="31"/>
      <c r="G37" s="31"/>
      <c r="H37" s="31"/>
      <c r="I37" s="66"/>
    </row>
    <row r="38" spans="1:10" ht="18.75" customHeight="1" x14ac:dyDescent="0.45">
      <c r="A38" s="151"/>
      <c r="B38" s="61" t="s">
        <v>34</v>
      </c>
      <c r="C38" s="62"/>
      <c r="D38" s="62"/>
      <c r="E38" s="63">
        <v>1.1000000000000001</v>
      </c>
      <c r="F38" s="61" t="s">
        <v>35</v>
      </c>
      <c r="G38" s="62"/>
      <c r="H38" s="62"/>
      <c r="I38" s="69">
        <v>80</v>
      </c>
    </row>
    <row r="39" spans="1:10" ht="15.75" customHeight="1" x14ac:dyDescent="0.45">
      <c r="A39" s="151"/>
      <c r="B39" s="64" t="s">
        <v>33</v>
      </c>
      <c r="C39" s="31"/>
      <c r="D39" s="31"/>
      <c r="E39" s="59"/>
      <c r="F39" s="15"/>
      <c r="G39" s="31"/>
      <c r="H39" s="31"/>
      <c r="I39" s="60"/>
    </row>
    <row r="40" spans="1:10" ht="18.75" customHeight="1" x14ac:dyDescent="0.45">
      <c r="B40" s="15" t="s">
        <v>36</v>
      </c>
      <c r="C40" s="31"/>
      <c r="D40" s="31"/>
      <c r="E40" s="70">
        <f>I38*E38*E32</f>
        <v>770</v>
      </c>
      <c r="F40" s="15" t="s">
        <v>36</v>
      </c>
      <c r="G40" s="31"/>
      <c r="H40" s="31"/>
      <c r="I40" s="71">
        <f>I38*I32</f>
        <v>840</v>
      </c>
    </row>
    <row r="41" spans="1:10" ht="15.75" customHeight="1" thickBot="1" x14ac:dyDescent="0.5">
      <c r="B41" s="68" t="s">
        <v>38</v>
      </c>
      <c r="C41" s="7"/>
      <c r="D41" s="56"/>
      <c r="E41" s="57"/>
      <c r="F41" s="68" t="s">
        <v>38</v>
      </c>
      <c r="G41" s="7"/>
      <c r="H41" s="56"/>
      <c r="I41" s="58"/>
    </row>
    <row r="42" spans="1:10" ht="3.75" customHeight="1" x14ac:dyDescent="0.35">
      <c r="B42" s="3"/>
      <c r="C42" s="3"/>
      <c r="D42" s="3"/>
      <c r="E42" s="3"/>
      <c r="F42" s="3"/>
      <c r="G42" s="3"/>
      <c r="H42" s="3"/>
      <c r="I42" s="3"/>
    </row>
    <row r="43" spans="1:10" ht="18.5" x14ac:dyDescent="0.45">
      <c r="A43" s="3"/>
      <c r="B43" s="132" t="s">
        <v>43</v>
      </c>
      <c r="C43" s="43"/>
      <c r="D43" s="43"/>
      <c r="E43" s="43"/>
      <c r="F43" s="43"/>
      <c r="G43" s="47">
        <f>I28/E28</f>
        <v>1.8529716399506782</v>
      </c>
      <c r="H43" s="133" t="s">
        <v>20</v>
      </c>
      <c r="I43" s="44"/>
      <c r="J43" s="3"/>
    </row>
    <row r="44" spans="1:10" ht="3.75" customHeight="1" x14ac:dyDescent="0.45">
      <c r="A44" s="3"/>
      <c r="B44" s="3"/>
      <c r="C44" s="3"/>
      <c r="D44" s="3"/>
      <c r="E44" s="3"/>
      <c r="F44" s="3"/>
      <c r="G44" s="41"/>
      <c r="H44" s="16"/>
      <c r="I44" s="3"/>
      <c r="J44" s="3"/>
    </row>
    <row r="45" spans="1:10" ht="18.75" customHeight="1" x14ac:dyDescent="0.45">
      <c r="A45" s="3"/>
      <c r="B45" s="132" t="s">
        <v>44</v>
      </c>
      <c r="C45" s="38">
        <f>I35/E35</f>
        <v>1.5441430332922317</v>
      </c>
      <c r="D45" s="133" t="s">
        <v>19</v>
      </c>
      <c r="E45" s="133"/>
      <c r="F45" s="133"/>
      <c r="G45" s="133"/>
      <c r="H45" s="133"/>
      <c r="I45" s="134"/>
      <c r="J45" s="3"/>
    </row>
    <row r="46" spans="1:10" ht="3.75" customHeight="1" x14ac:dyDescent="0.45">
      <c r="A46" s="3"/>
      <c r="B46" s="3"/>
      <c r="C46" s="41"/>
      <c r="D46" s="16"/>
      <c r="F46" s="3"/>
      <c r="G46" s="3"/>
      <c r="H46" s="3"/>
      <c r="I46" s="3"/>
      <c r="J46" s="3"/>
    </row>
    <row r="47" spans="1:10" ht="18.75" customHeight="1" x14ac:dyDescent="0.45">
      <c r="A47" s="3"/>
      <c r="B47" s="135" t="s">
        <v>45</v>
      </c>
      <c r="C47" s="12"/>
      <c r="D47" s="12"/>
      <c r="E47" s="12"/>
      <c r="F47" s="12"/>
      <c r="G47" s="12"/>
      <c r="H47" s="12"/>
      <c r="I47" s="42">
        <f>((D8+12)/50)*D10-E13</f>
        <v>1.2000000000000028</v>
      </c>
    </row>
    <row r="48" spans="1:10" ht="18.75" customHeight="1" x14ac:dyDescent="0.45">
      <c r="A48" s="16" t="s">
        <v>9</v>
      </c>
      <c r="B48" s="45" t="s">
        <v>46</v>
      </c>
      <c r="C48" s="11"/>
      <c r="D48" s="11"/>
      <c r="E48" s="42">
        <f>I47/E32</f>
        <v>0.13714285714285745</v>
      </c>
      <c r="F48" s="11"/>
      <c r="G48" s="11"/>
      <c r="H48" s="11"/>
      <c r="I48" s="46"/>
    </row>
    <row r="49" spans="1:10" ht="3.75" customHeight="1" x14ac:dyDescent="0.45">
      <c r="A49" s="16"/>
      <c r="B49" s="3"/>
      <c r="C49" s="3"/>
      <c r="D49" s="3"/>
      <c r="E49" s="54"/>
      <c r="F49" s="3"/>
      <c r="G49" s="3"/>
      <c r="H49" s="3"/>
      <c r="I49" s="3"/>
    </row>
    <row r="50" spans="1:10" x14ac:dyDescent="0.35">
      <c r="B50" s="73" t="s">
        <v>48</v>
      </c>
      <c r="C50" s="136"/>
      <c r="D50" s="136"/>
      <c r="E50" s="136"/>
      <c r="F50" s="136"/>
      <c r="G50" s="136"/>
      <c r="H50" s="137"/>
      <c r="I50" s="136"/>
      <c r="J50" s="136"/>
    </row>
    <row r="51" spans="1:10" x14ac:dyDescent="0.35">
      <c r="B51" s="138" t="s">
        <v>49</v>
      </c>
      <c r="C51" s="136"/>
      <c r="D51" s="136"/>
      <c r="E51" s="136"/>
      <c r="F51" s="136"/>
      <c r="G51" s="136"/>
      <c r="H51" s="137"/>
      <c r="I51" s="136"/>
      <c r="J51" s="136"/>
    </row>
    <row r="52" spans="1:10" x14ac:dyDescent="0.35">
      <c r="B52" s="138" t="s">
        <v>50</v>
      </c>
      <c r="C52" s="136"/>
      <c r="D52" s="136"/>
      <c r="E52" s="136"/>
      <c r="F52" s="136"/>
      <c r="G52" s="136"/>
      <c r="H52" s="137"/>
      <c r="I52" s="136"/>
      <c r="J52" s="136"/>
    </row>
    <row r="53" spans="1:10" x14ac:dyDescent="0.35">
      <c r="B53" s="73" t="s">
        <v>51</v>
      </c>
      <c r="C53" s="136"/>
      <c r="D53" s="136"/>
      <c r="E53" s="136"/>
      <c r="F53" s="136"/>
      <c r="G53" s="136"/>
      <c r="H53" s="137"/>
      <c r="I53" s="136"/>
      <c r="J53" s="136"/>
    </row>
    <row r="54" spans="1:10" x14ac:dyDescent="0.35">
      <c r="B54" s="72" t="s">
        <v>52</v>
      </c>
      <c r="C54" s="136"/>
      <c r="D54" s="136"/>
      <c r="E54" s="136"/>
      <c r="F54" s="136"/>
      <c r="G54" s="136"/>
      <c r="H54" s="137"/>
      <c r="I54" s="136"/>
      <c r="J54" s="136"/>
    </row>
    <row r="55" spans="1:10" x14ac:dyDescent="0.35">
      <c r="B55" s="139" t="s">
        <v>53</v>
      </c>
      <c r="C55" s="139"/>
      <c r="D55" s="139"/>
    </row>
    <row r="56" spans="1:10" x14ac:dyDescent="0.35">
      <c r="B56" s="139"/>
      <c r="C56" s="139"/>
      <c r="D56" s="139"/>
    </row>
  </sheetData>
  <mergeCells count="4">
    <mergeCell ref="B28:D28"/>
    <mergeCell ref="F28:H28"/>
    <mergeCell ref="E2:H5"/>
    <mergeCell ref="A38:A39"/>
  </mergeCells>
  <pageMargins left="0" right="0" top="0" bottom="0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Wohltman</dc:creator>
  <cp:lastModifiedBy>Scott Wohltman</cp:lastModifiedBy>
  <cp:lastPrinted>2014-05-07T05:26:14Z</cp:lastPrinted>
  <dcterms:created xsi:type="dcterms:W3CDTF">2014-03-07T15:01:56Z</dcterms:created>
  <dcterms:modified xsi:type="dcterms:W3CDTF">2017-05-26T13:57:25Z</dcterms:modified>
</cp:coreProperties>
</file>